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2"/>
  </bookViews>
  <sheets>
    <sheet name="Releases" sheetId="1" r:id="rId1"/>
    <sheet name="R1.0 Phases" sheetId="2" r:id="rId2"/>
    <sheet name="R1.0 Iterations" sheetId="3" r:id="rId3"/>
    <sheet name="R1.0 Resources" sheetId="4" r:id="rId4"/>
    <sheet name="Change Log" sheetId="5" r:id="rId5"/>
  </sheets>
  <definedNames>
    <definedName name="_xlnm.Print_Area" localSheetId="2">'R1.0 Iterations'!$A:$H</definedName>
  </definedNames>
  <calcPr fullCalcOnLoad="1"/>
</workbook>
</file>

<file path=xl/sharedStrings.xml><?xml version="1.0" encoding="utf-8"?>
<sst xmlns="http://schemas.openxmlformats.org/spreadsheetml/2006/main" count="184" uniqueCount="96">
  <si>
    <t>Start Date</t>
  </si>
  <si>
    <t>End Date</t>
  </si>
  <si>
    <t>Iteration</t>
  </si>
  <si>
    <t>Length</t>
  </si>
  <si>
    <t>1.0</t>
  </si>
  <si>
    <t>Transition</t>
  </si>
  <si>
    <t>Phase</t>
  </si>
  <si>
    <t>Start</t>
  </si>
  <si>
    <t>End</t>
  </si>
  <si>
    <t>Days</t>
  </si>
  <si>
    <t>Weeks</t>
  </si>
  <si>
    <t>Requirements</t>
  </si>
  <si>
    <t>Requirements architect</t>
  </si>
  <si>
    <t>Requirements author</t>
  </si>
  <si>
    <t>Architecture</t>
  </si>
  <si>
    <t>Discipline/role</t>
  </si>
  <si>
    <t>Requirements reviewer</t>
  </si>
  <si>
    <t>Total</t>
  </si>
  <si>
    <t>Chris</t>
  </si>
  <si>
    <t>Bobbi</t>
  </si>
  <si>
    <t>Ratio</t>
  </si>
  <si>
    <t>Release</t>
  </si>
  <si>
    <t>Iterations</t>
  </si>
  <si>
    <t>Days Left</t>
  </si>
  <si>
    <t>Comments</t>
  </si>
  <si>
    <t>Risk</t>
  </si>
  <si>
    <t>Duration</t>
  </si>
  <si>
    <t>Changed phase names…</t>
  </si>
  <si>
    <t>Changed iteration structure in phase plan</t>
  </si>
  <si>
    <t>Release 1 finished by 12/15/04 (to allow for completion of construction by 11/30)</t>
  </si>
  <si>
    <t>Process analyst</t>
  </si>
  <si>
    <t>Process architect</t>
  </si>
  <si>
    <t>Process author</t>
  </si>
  <si>
    <t>Process manager</t>
  </si>
  <si>
    <t>Process reviewer</t>
  </si>
  <si>
    <t>Tool specialist</t>
  </si>
  <si>
    <t>Mick</t>
  </si>
  <si>
    <t>Megan</t>
  </si>
  <si>
    <t>Domain expert</t>
  </si>
  <si>
    <t>Sharon</t>
  </si>
  <si>
    <t>Mike M</t>
  </si>
  <si>
    <t>Marj</t>
  </si>
  <si>
    <t>John R</t>
  </si>
  <si>
    <t>RUP</t>
  </si>
  <si>
    <t>Data modeling</t>
  </si>
  <si>
    <t>Pilot project architect</t>
  </si>
  <si>
    <t>Pilot project analyst</t>
  </si>
  <si>
    <t>Pilot project designer</t>
  </si>
  <si>
    <t>OOA</t>
  </si>
  <si>
    <t>OOD</t>
  </si>
  <si>
    <t>Process modeling</t>
  </si>
  <si>
    <t>Coaching</t>
  </si>
  <si>
    <t>John E</t>
  </si>
  <si>
    <t>Craig</t>
  </si>
  <si>
    <t>Mike R</t>
  </si>
  <si>
    <t>Dave</t>
  </si>
  <si>
    <t>Joe</t>
  </si>
  <si>
    <t>Mike P</t>
  </si>
  <si>
    <t>Carrie</t>
  </si>
  <si>
    <t>Sponsor</t>
  </si>
  <si>
    <t>Project management</t>
  </si>
  <si>
    <t>Calc FTE</t>
  </si>
  <si>
    <t>Req FTE</t>
  </si>
  <si>
    <t>Diff FTE</t>
  </si>
  <si>
    <t>Analysis, Design, Arch</t>
  </si>
  <si>
    <t>Design reviewer</t>
  </si>
  <si>
    <t>Development, Test</t>
  </si>
  <si>
    <t>Legacy platform</t>
  </si>
  <si>
    <t>X</t>
  </si>
  <si>
    <t>Domain expertise</t>
  </si>
  <si>
    <t>Existing SDLC</t>
  </si>
  <si>
    <t>Thrivent environment</t>
  </si>
  <si>
    <t>Testing</t>
  </si>
  <si>
    <t>XDE</t>
  </si>
  <si>
    <t>Project reviewer</t>
  </si>
  <si>
    <t>Hours/week</t>
  </si>
  <si>
    <t>Estimate</t>
  </si>
  <si>
    <t>Number of weeks</t>
  </si>
  <si>
    <t>Hours/day</t>
  </si>
  <si>
    <t>Percent of total effort</t>
  </si>
  <si>
    <t>Total FTE</t>
  </si>
  <si>
    <t>Process designer</t>
  </si>
  <si>
    <t>Begin date</t>
  </si>
  <si>
    <t>End date</t>
  </si>
  <si>
    <t>Total hours remainig</t>
  </si>
  <si>
    <t>Changed I3 and subsequent iteration dates</t>
  </si>
  <si>
    <t>Switched I4 from elaboration to construction</t>
  </si>
  <si>
    <t>Switched I2 from elaboration to inception</t>
  </si>
  <si>
    <t>Date</t>
  </si>
  <si>
    <t>Who</t>
  </si>
  <si>
    <t>What</t>
  </si>
  <si>
    <t>2.0</t>
  </si>
  <si>
    <t>Days/Iter</t>
  </si>
  <si>
    <t>Inception</t>
  </si>
  <si>
    <t>Elaboration</t>
  </si>
  <si>
    <t>Construction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</si>
</sst>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  <numFmt numFmtId="166" formatCode="mm/dd/yy"/>
    <numFmt numFmtId="167" formatCode="[$-409]h:mm:ss\ AM/PM"/>
    <numFmt numFmtId="168" formatCode="[$-409]dddd\,\ mmmm\ dd\,\ yyyy"/>
    <numFmt numFmtId="169" formatCode="mm/dd/yy;@"/>
    <numFmt numFmtId="170" formatCode="m/d/yy;@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C4" sqref="C4"/>
    </sheetView>
  </sheetViews>
  <sheetFormatPr defaultColWidth="9.140625" defaultRowHeight="12.75"/>
  <cols>
    <col min="1" max="1" width="8.7109375" style="11" bestFit="1" customWidth="1"/>
    <col min="2" max="2" width="10.140625" style="1" bestFit="1" customWidth="1"/>
    <col min="3" max="3" width="6.57421875" style="3" bestFit="1" customWidth="1"/>
    <col min="4" max="4" width="10.140625" style="1" bestFit="1" customWidth="1"/>
    <col min="6" max="6" width="20.421875" style="0" bestFit="1" customWidth="1"/>
    <col min="7" max="7" width="8.28125" style="0" customWidth="1"/>
    <col min="8" max="8" width="8.7109375" style="8" bestFit="1" customWidth="1"/>
  </cols>
  <sheetData>
    <row r="1" spans="1:8" s="4" customFormat="1" ht="12.75">
      <c r="A1" s="21" t="s">
        <v>21</v>
      </c>
      <c r="B1" s="17" t="s">
        <v>7</v>
      </c>
      <c r="C1" s="22" t="s">
        <v>3</v>
      </c>
      <c r="D1" s="17" t="s">
        <v>8</v>
      </c>
      <c r="H1" s="9"/>
    </row>
    <row r="2" spans="1:15" ht="12.75">
      <c r="A2" s="11" t="s">
        <v>4</v>
      </c>
      <c r="B2" s="1">
        <v>38709</v>
      </c>
      <c r="C2" s="3">
        <f>40+2/7</f>
        <v>40.285714285714285</v>
      </c>
      <c r="D2" s="1">
        <f>C2*7+B2-1</f>
        <v>38990</v>
      </c>
      <c r="F2" s="4"/>
      <c r="G2" s="4"/>
      <c r="H2" s="9"/>
      <c r="I2" s="4"/>
      <c r="J2" s="4"/>
      <c r="K2" s="4"/>
      <c r="L2" s="4"/>
      <c r="M2" s="4"/>
      <c r="N2" s="4"/>
      <c r="O2" s="4"/>
    </row>
    <row r="3" spans="1:15" ht="12.75">
      <c r="A3" s="11" t="s">
        <v>91</v>
      </c>
      <c r="B3" s="1">
        <v>38991</v>
      </c>
      <c r="C3" s="3">
        <f>13+1/7</f>
        <v>13.142857142857142</v>
      </c>
      <c r="D3" s="1">
        <f>C3*7+B3-1</f>
        <v>39082</v>
      </c>
      <c r="G3" s="7"/>
      <c r="H3" s="10"/>
      <c r="I3" s="3"/>
      <c r="J3" s="3"/>
      <c r="K3" s="3"/>
      <c r="L3" s="3"/>
      <c r="M3" s="3"/>
      <c r="N3" s="3"/>
      <c r="O3" s="3"/>
    </row>
    <row r="4" spans="1:15" ht="12.75">
      <c r="A4" s="12"/>
      <c r="G4" s="7"/>
      <c r="H4" s="10"/>
      <c r="I4" s="3"/>
      <c r="J4" s="3"/>
      <c r="K4" s="3"/>
      <c r="L4" s="3"/>
      <c r="M4" s="3"/>
      <c r="N4" s="3"/>
      <c r="O4" s="3"/>
    </row>
    <row r="5" spans="7:15" ht="12.75">
      <c r="G5" s="7"/>
      <c r="H5" s="10"/>
      <c r="I5" s="3"/>
      <c r="J5" s="3"/>
      <c r="K5" s="3"/>
      <c r="L5" s="3"/>
      <c r="M5" s="3"/>
      <c r="N5" s="3"/>
      <c r="O5" s="3"/>
    </row>
    <row r="6" spans="6:15" ht="12.75">
      <c r="F6" s="5"/>
      <c r="G6" s="6"/>
      <c r="H6" s="10"/>
      <c r="I6" s="6"/>
      <c r="J6" s="6"/>
      <c r="K6" s="6"/>
      <c r="L6" s="6"/>
      <c r="M6" s="6"/>
      <c r="N6" s="6"/>
      <c r="O6" s="6"/>
    </row>
    <row r="7" spans="6:15" ht="12.75">
      <c r="F7" s="5"/>
      <c r="G7" s="6"/>
      <c r="H7" s="10"/>
      <c r="I7" s="6"/>
      <c r="J7" s="6"/>
      <c r="K7" s="6"/>
      <c r="L7" s="6"/>
      <c r="M7" s="6"/>
      <c r="N7" s="6"/>
      <c r="O7" s="6"/>
    </row>
    <row r="8" spans="6:15" ht="12.75">
      <c r="F8" s="5"/>
      <c r="G8" s="6"/>
      <c r="H8" s="10"/>
      <c r="I8" s="6"/>
      <c r="J8" s="6"/>
      <c r="K8" s="6"/>
      <c r="L8" s="6"/>
      <c r="M8" s="6"/>
      <c r="N8" s="6"/>
      <c r="O8" s="6"/>
    </row>
    <row r="9" spans="6:15" ht="12.75">
      <c r="F9" s="5"/>
      <c r="G9" s="6"/>
      <c r="H9" s="10"/>
      <c r="I9" s="6"/>
      <c r="J9" s="6"/>
      <c r="K9" s="6"/>
      <c r="L9" s="6"/>
      <c r="M9" s="6"/>
      <c r="N9" s="6"/>
      <c r="O9" s="6"/>
    </row>
    <row r="10" spans="6:15" ht="12.75">
      <c r="F10" s="5"/>
      <c r="G10" s="6"/>
      <c r="H10" s="10"/>
      <c r="I10" s="6"/>
      <c r="J10" s="6"/>
      <c r="K10" s="6"/>
      <c r="L10" s="6"/>
      <c r="M10" s="6"/>
      <c r="N10" s="6"/>
      <c r="O10" s="6"/>
    </row>
    <row r="11" spans="6:15" ht="12.75">
      <c r="F11" s="5"/>
      <c r="G11" s="6"/>
      <c r="H11" s="10"/>
      <c r="I11" s="6"/>
      <c r="J11" s="6"/>
      <c r="K11" s="6"/>
      <c r="L11" s="6"/>
      <c r="M11" s="6"/>
      <c r="N11" s="6"/>
      <c r="O11" s="6"/>
    </row>
    <row r="12" spans="6:15" ht="12.75">
      <c r="F12" s="5"/>
      <c r="G12" s="6"/>
      <c r="H12" s="10"/>
      <c r="I12" s="6"/>
      <c r="J12" s="6"/>
      <c r="K12" s="6"/>
      <c r="L12" s="6"/>
      <c r="M12" s="6"/>
      <c r="N12" s="6"/>
      <c r="O12" s="6"/>
    </row>
    <row r="13" spans="6:15" ht="12.75">
      <c r="F13" s="5"/>
      <c r="G13" s="6"/>
      <c r="H13" s="10"/>
      <c r="I13" s="6"/>
      <c r="J13" s="6"/>
      <c r="K13" s="6"/>
      <c r="L13" s="6"/>
      <c r="M13" s="6"/>
      <c r="N13" s="6"/>
      <c r="O13" s="6"/>
    </row>
    <row r="14" spans="6:15" ht="12.75">
      <c r="F14" s="5"/>
      <c r="G14" s="6"/>
      <c r="H14" s="10"/>
      <c r="I14" s="6"/>
      <c r="J14" s="6"/>
      <c r="K14" s="6"/>
      <c r="L14" s="6"/>
      <c r="M14" s="6"/>
      <c r="N14" s="6"/>
      <c r="O14" s="6"/>
    </row>
    <row r="16" spans="6:16" ht="12.75">
      <c r="F16" s="5"/>
      <c r="G16" s="3"/>
      <c r="I16" s="3"/>
      <c r="J16" s="3"/>
      <c r="K16" s="3"/>
      <c r="L16" s="3"/>
      <c r="M16" s="3"/>
      <c r="N16" s="3"/>
      <c r="O16" s="3"/>
      <c r="P16" s="3"/>
    </row>
  </sheetData>
  <printOptions gridLines="1"/>
  <pageMargins left="0.75" right="0.75" top="1" bottom="1" header="0.5" footer="0.5"/>
  <pageSetup fitToHeight="0" fitToWidth="1" horizontalDpi="600" verticalDpi="600" orientation="landscape" r:id="rId1"/>
  <headerFooter alignWithMargins="0">
    <oddHeader>&amp;LArmstrong Process Group, Inc.
IBM Rational Certification Preparation Program&amp;R&amp;A</oddHeader>
    <oddFooter>&amp;L&amp;D&amp;RPage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F2" sqref="F2:F5"/>
    </sheetView>
  </sheetViews>
  <sheetFormatPr defaultColWidth="9.140625" defaultRowHeight="12.75"/>
  <cols>
    <col min="1" max="1" width="11.140625" style="0" bestFit="1" customWidth="1"/>
    <col min="2" max="2" width="10.140625" style="0" bestFit="1" customWidth="1"/>
    <col min="3" max="3" width="9.140625" style="13" customWidth="1"/>
    <col min="4" max="4" width="5.28125" style="2" bestFit="1" customWidth="1"/>
    <col min="5" max="5" width="10.140625" style="0" bestFit="1" customWidth="1"/>
    <col min="7" max="7" width="28.28125" style="0" customWidth="1"/>
    <col min="8" max="8" width="9.8515625" style="2" customWidth="1"/>
    <col min="9" max="9" width="7.28125" style="33" bestFit="1" customWidth="1"/>
    <col min="10" max="10" width="9.140625" style="3" customWidth="1"/>
  </cols>
  <sheetData>
    <row r="1" spans="1:10" s="4" customFormat="1" ht="12.75">
      <c r="A1" s="19" t="s">
        <v>6</v>
      </c>
      <c r="B1" s="20" t="s">
        <v>0</v>
      </c>
      <c r="C1" s="23" t="s">
        <v>26</v>
      </c>
      <c r="D1" s="36" t="s">
        <v>9</v>
      </c>
      <c r="E1" s="20" t="s">
        <v>1</v>
      </c>
      <c r="F1" s="19" t="s">
        <v>22</v>
      </c>
      <c r="G1" s="19" t="s">
        <v>24</v>
      </c>
      <c r="H1" s="34" t="s">
        <v>23</v>
      </c>
      <c r="I1" s="32" t="s">
        <v>20</v>
      </c>
      <c r="J1" s="22" t="s">
        <v>92</v>
      </c>
    </row>
    <row r="2" spans="1:10" ht="12.75">
      <c r="A2" s="14" t="s">
        <v>93</v>
      </c>
      <c r="B2" s="15">
        <f>Releases!B2</f>
        <v>38709</v>
      </c>
      <c r="C2" s="16">
        <f>3+3/7</f>
        <v>3.4285714285714284</v>
      </c>
      <c r="D2" s="25">
        <f>C2*7</f>
        <v>24</v>
      </c>
      <c r="E2" s="15">
        <f>C2*7+B2-1</f>
        <v>38732</v>
      </c>
      <c r="F2" s="14">
        <v>1</v>
      </c>
      <c r="G2" s="14"/>
      <c r="H2" s="35">
        <f>Releases!$D$2-'R1.0 Phases'!E2</f>
        <v>258</v>
      </c>
      <c r="I2" s="33">
        <f>C2/$C$6</f>
        <v>0.0851063829787234</v>
      </c>
      <c r="J2" s="3">
        <f>D2/F2</f>
        <v>24</v>
      </c>
    </row>
    <row r="3" spans="1:10" ht="12.75">
      <c r="A3" s="14" t="s">
        <v>94</v>
      </c>
      <c r="B3" s="15">
        <f>E2+1</f>
        <v>38733</v>
      </c>
      <c r="C3" s="16">
        <f>12+6/7</f>
        <v>12.857142857142858</v>
      </c>
      <c r="D3" s="25">
        <f>C3*7</f>
        <v>90</v>
      </c>
      <c r="E3" s="15">
        <f>C3*7+B3-1</f>
        <v>38822</v>
      </c>
      <c r="F3" s="14">
        <v>2</v>
      </c>
      <c r="G3" s="14"/>
      <c r="H3" s="35">
        <f>Releases!$D$2-'R1.0 Phases'!E3</f>
        <v>168</v>
      </c>
      <c r="I3" s="33">
        <f>C3/$C$6</f>
        <v>0.3191489361702128</v>
      </c>
      <c r="J3" s="3">
        <f>D3/F3</f>
        <v>45</v>
      </c>
    </row>
    <row r="4" spans="1:10" ht="12.75">
      <c r="A4" s="14" t="s">
        <v>95</v>
      </c>
      <c r="B4" s="15">
        <f>E3+1</f>
        <v>38823</v>
      </c>
      <c r="C4" s="16">
        <f>19+5/7</f>
        <v>19.714285714285715</v>
      </c>
      <c r="D4" s="25">
        <f>C4*7</f>
        <v>138</v>
      </c>
      <c r="E4" s="15">
        <f>C4*7+B4-1</f>
        <v>38960</v>
      </c>
      <c r="F4" s="14">
        <v>3</v>
      </c>
      <c r="G4" s="14"/>
      <c r="H4" s="35">
        <f>Releases!$D$2-'R1.0 Phases'!E4</f>
        <v>30</v>
      </c>
      <c r="I4" s="33">
        <f>C4/$C$6</f>
        <v>0.4893617021276596</v>
      </c>
      <c r="J4" s="3">
        <f>D4/F4</f>
        <v>46</v>
      </c>
    </row>
    <row r="5" spans="1:10" ht="12.75">
      <c r="A5" s="14" t="s">
        <v>5</v>
      </c>
      <c r="B5" s="15">
        <f>E4+1</f>
        <v>38961</v>
      </c>
      <c r="C5" s="16">
        <f>4+2/7</f>
        <v>4.285714285714286</v>
      </c>
      <c r="D5" s="25">
        <f>C5*7</f>
        <v>30</v>
      </c>
      <c r="E5" s="15">
        <f>C5*7+B5-1</f>
        <v>38990</v>
      </c>
      <c r="F5" s="14">
        <v>1</v>
      </c>
      <c r="G5" s="14"/>
      <c r="H5" s="35">
        <f>Releases!$D$2-'R1.0 Phases'!E5</f>
        <v>0</v>
      </c>
      <c r="I5" s="33">
        <f>C5/$C$6</f>
        <v>0.10638297872340426</v>
      </c>
      <c r="J5" s="3">
        <f>D5/F5</f>
        <v>30</v>
      </c>
    </row>
    <row r="6" spans="1:10" ht="12.75">
      <c r="A6" s="15" t="s">
        <v>17</v>
      </c>
      <c r="B6" s="14"/>
      <c r="C6" s="16">
        <f>SUM(C2:C5)</f>
        <v>40.285714285714285</v>
      </c>
      <c r="D6" s="25">
        <f>SUM(D2:D5)</f>
        <v>282</v>
      </c>
      <c r="E6" s="15"/>
      <c r="F6" s="14">
        <f>SUM(F2:F5)</f>
        <v>7</v>
      </c>
      <c r="G6" s="14"/>
      <c r="H6" s="35"/>
      <c r="I6" s="33">
        <f>SUM(I2:I5)</f>
        <v>1</v>
      </c>
      <c r="J6" s="3">
        <f>D6/F6</f>
        <v>40.285714285714285</v>
      </c>
    </row>
  </sheetData>
  <printOptions gridLines="1"/>
  <pageMargins left="0.75" right="0.75" top="1" bottom="1" header="0.5" footer="0.5"/>
  <pageSetup fitToHeight="0" fitToWidth="1" horizontalDpi="600" verticalDpi="600" orientation="landscape" r:id="rId1"/>
  <headerFooter alignWithMargins="0">
    <oddHeader>&amp;LArmstrong Process Group, Inc.
IBM Rational Certification Preparation Program&amp;R&amp;A</oddHeader>
    <oddFooter>&amp;L&amp;D&amp;RPage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E2" sqref="E2:E8"/>
    </sheetView>
  </sheetViews>
  <sheetFormatPr defaultColWidth="9.140625" defaultRowHeight="12.75"/>
  <cols>
    <col min="1" max="1" width="9.28125" style="0" bestFit="1" customWidth="1"/>
    <col min="2" max="3" width="11.140625" style="0" bestFit="1" customWidth="1"/>
    <col min="4" max="4" width="9.28125" style="0" bestFit="1" customWidth="1"/>
    <col min="5" max="5" width="11.140625" style="0" bestFit="1" customWidth="1"/>
    <col min="6" max="6" width="22.00390625" style="0" bestFit="1" customWidth="1"/>
    <col min="7" max="8" width="20.7109375" style="0" customWidth="1"/>
    <col min="9" max="9" width="9.28125" style="2" bestFit="1" customWidth="1"/>
  </cols>
  <sheetData>
    <row r="1" spans="1:9" s="4" customFormat="1" ht="12.75">
      <c r="A1" s="19" t="s">
        <v>2</v>
      </c>
      <c r="B1" s="19" t="s">
        <v>6</v>
      </c>
      <c r="C1" s="20" t="s">
        <v>0</v>
      </c>
      <c r="D1" s="24" t="s">
        <v>3</v>
      </c>
      <c r="E1" s="20" t="s">
        <v>1</v>
      </c>
      <c r="F1" s="20" t="s">
        <v>11</v>
      </c>
      <c r="G1" s="20" t="s">
        <v>25</v>
      </c>
      <c r="H1" s="20" t="s">
        <v>24</v>
      </c>
      <c r="I1" s="18" t="s">
        <v>23</v>
      </c>
    </row>
    <row r="2" spans="1:9" ht="12.75">
      <c r="A2" s="14">
        <v>0</v>
      </c>
      <c r="B2" s="14" t="s">
        <v>93</v>
      </c>
      <c r="C2" s="15">
        <f>'R1.0 Phases'!B2</f>
        <v>38709</v>
      </c>
      <c r="D2" s="25">
        <v>24</v>
      </c>
      <c r="E2" s="15">
        <f aca="true" t="shared" si="0" ref="E2:E8">C2+D2-1</f>
        <v>38732</v>
      </c>
      <c r="F2" s="15"/>
      <c r="G2" s="15"/>
      <c r="H2" s="15"/>
      <c r="I2" s="2">
        <f>VLOOKUP(B2,'R1.0 Phases'!$A$2:$F$5,5,FALSE)-E2</f>
        <v>0</v>
      </c>
    </row>
    <row r="3" spans="1:9" ht="12.75">
      <c r="A3" s="14">
        <v>1</v>
      </c>
      <c r="B3" s="14" t="s">
        <v>94</v>
      </c>
      <c r="C3" s="15">
        <f aca="true" t="shared" si="1" ref="C3:C8">E2+1</f>
        <v>38733</v>
      </c>
      <c r="D3" s="25">
        <v>44</v>
      </c>
      <c r="E3" s="15">
        <f t="shared" si="0"/>
        <v>38776</v>
      </c>
      <c r="F3" s="15"/>
      <c r="G3" s="15"/>
      <c r="H3" s="15"/>
      <c r="I3" s="2">
        <f>VLOOKUP(B3,'R1.0 Phases'!$A$2:$F$5,5,FALSE)-E3</f>
        <v>46</v>
      </c>
    </row>
    <row r="4" spans="1:9" ht="12.75">
      <c r="A4" s="14">
        <v>2</v>
      </c>
      <c r="B4" s="14" t="s">
        <v>94</v>
      </c>
      <c r="C4" s="15">
        <f t="shared" si="1"/>
        <v>38777</v>
      </c>
      <c r="D4" s="25">
        <v>46</v>
      </c>
      <c r="E4" s="15">
        <f t="shared" si="0"/>
        <v>38822</v>
      </c>
      <c r="F4" s="15"/>
      <c r="G4" s="15"/>
      <c r="H4" s="15"/>
      <c r="I4" s="2">
        <f>VLOOKUP(B4,'R1.0 Phases'!$A$2:$F$5,5,FALSE)-E4</f>
        <v>0</v>
      </c>
    </row>
    <row r="5" spans="1:9" ht="12.75">
      <c r="A5" s="14">
        <v>3</v>
      </c>
      <c r="B5" s="14" t="s">
        <v>95</v>
      </c>
      <c r="C5" s="15">
        <f t="shared" si="1"/>
        <v>38823</v>
      </c>
      <c r="D5" s="25">
        <v>47</v>
      </c>
      <c r="E5" s="15">
        <f t="shared" si="0"/>
        <v>38869</v>
      </c>
      <c r="F5" s="15"/>
      <c r="G5" s="15"/>
      <c r="H5" s="15"/>
      <c r="I5" s="2">
        <f>VLOOKUP(B5,'R1.0 Phases'!$A$2:$F$5,5,FALSE)-E5</f>
        <v>91</v>
      </c>
    </row>
    <row r="6" spans="1:9" ht="12.75">
      <c r="A6" s="14">
        <v>4</v>
      </c>
      <c r="B6" s="14" t="s">
        <v>95</v>
      </c>
      <c r="C6" s="15">
        <f t="shared" si="1"/>
        <v>38870</v>
      </c>
      <c r="D6" s="25">
        <v>44</v>
      </c>
      <c r="E6" s="15">
        <f t="shared" si="0"/>
        <v>38913</v>
      </c>
      <c r="F6" s="15"/>
      <c r="G6" s="15"/>
      <c r="H6" s="15"/>
      <c r="I6" s="2">
        <f>VLOOKUP(B6,'R1.0 Phases'!$A$2:$F$5,5,FALSE)-E6</f>
        <v>47</v>
      </c>
    </row>
    <row r="7" spans="1:9" ht="12.75">
      <c r="A7" s="14">
        <v>5</v>
      </c>
      <c r="B7" s="14" t="s">
        <v>95</v>
      </c>
      <c r="C7" s="15">
        <f t="shared" si="1"/>
        <v>38914</v>
      </c>
      <c r="D7" s="25">
        <v>47</v>
      </c>
      <c r="E7" s="15">
        <f t="shared" si="0"/>
        <v>38960</v>
      </c>
      <c r="F7" s="15"/>
      <c r="G7" s="15"/>
      <c r="H7" s="15"/>
      <c r="I7" s="2">
        <f>VLOOKUP(B7,'R1.0 Phases'!$A$2:$F$5,5,FALSE)-E7</f>
        <v>0</v>
      </c>
    </row>
    <row r="8" spans="1:9" ht="12.75">
      <c r="A8" s="14">
        <v>6</v>
      </c>
      <c r="B8" s="14" t="s">
        <v>5</v>
      </c>
      <c r="C8" s="15">
        <f t="shared" si="1"/>
        <v>38961</v>
      </c>
      <c r="D8" s="25">
        <v>30</v>
      </c>
      <c r="E8" s="15">
        <f t="shared" si="0"/>
        <v>38990</v>
      </c>
      <c r="F8" s="15"/>
      <c r="G8" s="15"/>
      <c r="H8" s="15"/>
      <c r="I8" s="2">
        <f>VLOOKUP(B8,'R1.0 Phases'!$A$2:$F$5,5,FALSE)-E8</f>
        <v>0</v>
      </c>
    </row>
    <row r="9" spans="2:8" ht="12.75">
      <c r="B9" s="1"/>
      <c r="C9" s="1"/>
      <c r="D9" s="2">
        <f>SUM(D6:D8)</f>
        <v>121</v>
      </c>
      <c r="E9" s="1" t="s">
        <v>9</v>
      </c>
      <c r="F9" s="1"/>
      <c r="G9" s="1"/>
      <c r="H9" s="1"/>
    </row>
    <row r="10" spans="3:8" ht="12.75">
      <c r="C10" s="1"/>
      <c r="D10" s="2">
        <f>D9/7</f>
        <v>17.285714285714285</v>
      </c>
      <c r="E10" s="1" t="s">
        <v>10</v>
      </c>
      <c r="F10" s="1"/>
      <c r="G10" s="1"/>
      <c r="H10" s="1"/>
    </row>
  </sheetData>
  <printOptions gridLines="1"/>
  <pageMargins left="0.75" right="0.75" top="1" bottom="1" header="0.5" footer="0.5"/>
  <pageSetup fitToHeight="0" fitToWidth="1" horizontalDpi="600" verticalDpi="600" orientation="landscape" r:id="rId1"/>
  <headerFooter alignWithMargins="0">
    <oddHeader>&amp;LArmstrong Process Group, Inc.
IBM Rational Certification Preparation Program&amp;R&amp;A</oddHeader>
    <oddFooter>&amp;L&amp;D&amp;RPage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8"/>
  <sheetViews>
    <sheetView workbookViewId="0" topLeftCell="A1">
      <selection activeCell="A38" sqref="A38"/>
    </sheetView>
  </sheetViews>
  <sheetFormatPr defaultColWidth="9.140625" defaultRowHeight="12.75" outlineLevelRow="3" outlineLevelCol="1"/>
  <cols>
    <col min="1" max="1" width="22.00390625" style="0" bestFit="1" customWidth="1"/>
    <col min="2" max="2" width="8.57421875" style="3" bestFit="1" customWidth="1"/>
    <col min="3" max="3" width="8.140625" style="0" bestFit="1" customWidth="1" outlineLevel="1"/>
    <col min="4" max="4" width="9.140625" style="3" customWidth="1" outlineLevel="1"/>
    <col min="5" max="5" width="7.7109375" style="0" customWidth="1" outlineLevel="1"/>
    <col min="6" max="6" width="8.57421875" style="3" customWidth="1"/>
    <col min="7" max="21" width="9.140625" style="0" customWidth="1" outlineLevel="1"/>
  </cols>
  <sheetData>
    <row r="1" spans="1:21" ht="12.75">
      <c r="A1" s="4" t="s">
        <v>15</v>
      </c>
      <c r="B1" s="22" t="s">
        <v>62</v>
      </c>
      <c r="C1" s="9" t="s">
        <v>20</v>
      </c>
      <c r="D1" s="22" t="s">
        <v>61</v>
      </c>
      <c r="E1" s="9" t="s">
        <v>20</v>
      </c>
      <c r="F1" s="22" t="s">
        <v>63</v>
      </c>
      <c r="G1" s="4" t="s">
        <v>18</v>
      </c>
      <c r="H1" s="4" t="s">
        <v>36</v>
      </c>
      <c r="I1" s="4" t="s">
        <v>37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58</v>
      </c>
      <c r="O1" s="4" t="s">
        <v>52</v>
      </c>
      <c r="P1" s="4" t="s">
        <v>53</v>
      </c>
      <c r="Q1" s="4" t="s">
        <v>19</v>
      </c>
      <c r="R1" s="4" t="s">
        <v>54</v>
      </c>
      <c r="S1" s="4" t="s">
        <v>55</v>
      </c>
      <c r="T1" s="4" t="s">
        <v>56</v>
      </c>
      <c r="U1" s="4" t="s">
        <v>57</v>
      </c>
    </row>
    <row r="2" spans="1:21" ht="12.75" outlineLevel="1">
      <c r="A2" s="5" t="s">
        <v>11</v>
      </c>
      <c r="B2" s="6">
        <f>SUM(B3:B6)</f>
        <v>0.30000000000000004</v>
      </c>
      <c r="C2" s="10">
        <f>B2/B$21</f>
        <v>0.24193548387096778</v>
      </c>
      <c r="D2" s="6">
        <f>SUM(D3:D6)</f>
        <v>0.4</v>
      </c>
      <c r="E2" s="10">
        <f>D2/D$21</f>
        <v>0.28571428571428575</v>
      </c>
      <c r="F2" s="6">
        <f>D2-B2</f>
        <v>0.09999999999999998</v>
      </c>
      <c r="G2" s="6">
        <f aca="true" t="shared" si="0" ref="G2:U2">SUM(G3:G6)</f>
        <v>0.14</v>
      </c>
      <c r="H2" s="6">
        <f t="shared" si="0"/>
        <v>0.02</v>
      </c>
      <c r="I2" s="6">
        <f t="shared" si="0"/>
        <v>0.02</v>
      </c>
      <c r="J2" s="6">
        <f t="shared" si="0"/>
        <v>0.02</v>
      </c>
      <c r="K2" s="6">
        <f t="shared" si="0"/>
        <v>0.02</v>
      </c>
      <c r="L2" s="6">
        <f t="shared" si="0"/>
        <v>0.02</v>
      </c>
      <c r="M2" s="6">
        <f t="shared" si="0"/>
        <v>0.02</v>
      </c>
      <c r="N2" s="6">
        <f t="shared" si="0"/>
        <v>0.02</v>
      </c>
      <c r="O2" s="6">
        <f t="shared" si="0"/>
        <v>0.02</v>
      </c>
      <c r="P2" s="6">
        <f t="shared" si="0"/>
        <v>0.02</v>
      </c>
      <c r="Q2" s="6">
        <f t="shared" si="0"/>
        <v>0.02</v>
      </c>
      <c r="R2" s="6">
        <f t="shared" si="0"/>
        <v>0.01</v>
      </c>
      <c r="S2" s="6">
        <f t="shared" si="0"/>
        <v>0.02</v>
      </c>
      <c r="T2" s="6">
        <f t="shared" si="0"/>
        <v>0.01</v>
      </c>
      <c r="U2" s="6">
        <f t="shared" si="0"/>
        <v>0.02</v>
      </c>
    </row>
    <row r="3" spans="1:13" ht="12.75" outlineLevel="2">
      <c r="A3" t="s">
        <v>12</v>
      </c>
      <c r="B3" s="3">
        <v>0.05</v>
      </c>
      <c r="C3" s="27">
        <f>B3/B$21</f>
        <v>0.040322580645161296</v>
      </c>
      <c r="D3" s="7">
        <f>SUM(G3:U3)</f>
        <v>0.05</v>
      </c>
      <c r="E3" s="27">
        <f>D3/D$21</f>
        <v>0.03571428571428572</v>
      </c>
      <c r="F3" s="7">
        <f aca="true" t="shared" si="1" ref="F3:F19">D3-B3</f>
        <v>0</v>
      </c>
      <c r="G3" s="3">
        <v>0.05</v>
      </c>
      <c r="H3" s="3"/>
      <c r="I3" s="3"/>
      <c r="J3" s="3"/>
      <c r="K3" s="3"/>
      <c r="L3" s="3"/>
      <c r="M3" s="3"/>
    </row>
    <row r="4" spans="1:13" ht="12.75" outlineLevel="2">
      <c r="A4" t="s">
        <v>13</v>
      </c>
      <c r="B4" s="3">
        <v>0.05</v>
      </c>
      <c r="C4" s="27">
        <f>D4/B$21</f>
        <v>0.040322580645161296</v>
      </c>
      <c r="D4" s="7">
        <f>SUM(G4:U4)</f>
        <v>0.05</v>
      </c>
      <c r="E4" s="27">
        <f>G4/D$21</f>
        <v>0.03571428571428572</v>
      </c>
      <c r="F4" s="7">
        <f t="shared" si="1"/>
        <v>0</v>
      </c>
      <c r="G4" s="7">
        <v>0.05</v>
      </c>
      <c r="H4" s="3"/>
      <c r="I4" s="3"/>
      <c r="J4" s="3"/>
      <c r="K4" s="3"/>
      <c r="L4" s="3"/>
      <c r="M4" s="3"/>
    </row>
    <row r="5" spans="1:21" ht="12.75" outlineLevel="2">
      <c r="A5" t="s">
        <v>16</v>
      </c>
      <c r="B5" s="3">
        <v>0.1</v>
      </c>
      <c r="C5" s="27">
        <f>D5/B$21</f>
        <v>0.12096774193548386</v>
      </c>
      <c r="D5" s="7">
        <f>SUM(G5:U5)</f>
        <v>0.15</v>
      </c>
      <c r="E5" s="27">
        <f>G5/D$21</f>
        <v>0.0071428571428571435</v>
      </c>
      <c r="F5" s="7">
        <f t="shared" si="1"/>
        <v>0.04999999999999999</v>
      </c>
      <c r="G5" s="7">
        <v>0.01</v>
      </c>
      <c r="H5" s="3">
        <v>0.01</v>
      </c>
      <c r="I5" s="3">
        <v>0.01</v>
      </c>
      <c r="J5" s="3">
        <v>0.01</v>
      </c>
      <c r="K5" s="3">
        <v>0.01</v>
      </c>
      <c r="L5" s="3">
        <v>0.01</v>
      </c>
      <c r="M5" s="3">
        <v>0.01</v>
      </c>
      <c r="N5" s="3">
        <v>0.01</v>
      </c>
      <c r="O5" s="3">
        <v>0.01</v>
      </c>
      <c r="P5" s="3">
        <v>0.01</v>
      </c>
      <c r="Q5" s="3">
        <v>0.01</v>
      </c>
      <c r="R5" s="3">
        <v>0.01</v>
      </c>
      <c r="S5" s="3">
        <v>0.01</v>
      </c>
      <c r="T5" s="3">
        <v>0.01</v>
      </c>
      <c r="U5" s="3">
        <v>0.01</v>
      </c>
    </row>
    <row r="6" spans="1:21" ht="12.75" outlineLevel="2">
      <c r="A6" t="s">
        <v>38</v>
      </c>
      <c r="B6" s="3">
        <v>0.1</v>
      </c>
      <c r="C6" s="27">
        <f>D6/B$21</f>
        <v>0.12096774193548386</v>
      </c>
      <c r="D6" s="7">
        <f>SUM(G6:U6)</f>
        <v>0.15</v>
      </c>
      <c r="E6" s="27">
        <f>G6/D$21</f>
        <v>0.02142857142857143</v>
      </c>
      <c r="F6" s="7">
        <f t="shared" si="1"/>
        <v>0.04999999999999999</v>
      </c>
      <c r="G6" s="3">
        <v>0.03</v>
      </c>
      <c r="H6" s="3">
        <v>0.01</v>
      </c>
      <c r="I6" s="3">
        <v>0.01</v>
      </c>
      <c r="J6" s="3">
        <v>0.01</v>
      </c>
      <c r="K6" s="3">
        <v>0.01</v>
      </c>
      <c r="L6" s="3">
        <v>0.01</v>
      </c>
      <c r="M6" s="3">
        <v>0.01</v>
      </c>
      <c r="N6" s="3">
        <v>0.01</v>
      </c>
      <c r="O6" s="3">
        <v>0.01</v>
      </c>
      <c r="P6" s="3">
        <v>0.01</v>
      </c>
      <c r="Q6" s="3">
        <v>0.01</v>
      </c>
      <c r="S6" s="3">
        <v>0.01</v>
      </c>
      <c r="U6" s="3">
        <v>0.01</v>
      </c>
    </row>
    <row r="7" spans="1:21" ht="12.75" outlineLevel="1">
      <c r="A7" s="5" t="s">
        <v>64</v>
      </c>
      <c r="B7" s="6">
        <f>SUM(B8:B11)</f>
        <v>0.4</v>
      </c>
      <c r="C7" s="10">
        <f aca="true" t="shared" si="2" ref="C7:C19">B7/B$21</f>
        <v>0.32258064516129037</v>
      </c>
      <c r="D7" s="6">
        <f>SUM(D8:D11)</f>
        <v>0.54</v>
      </c>
      <c r="E7" s="10">
        <f>D7/D$21</f>
        <v>0.3857142857142858</v>
      </c>
      <c r="F7" s="6">
        <f t="shared" si="1"/>
        <v>0.14</v>
      </c>
      <c r="G7" s="6">
        <f>SUM(G8:G11)</f>
        <v>0.31000000000000005</v>
      </c>
      <c r="H7" s="6">
        <f aca="true" t="shared" si="3" ref="H7:U7">SUM(H8:H11)</f>
        <v>0.01</v>
      </c>
      <c r="I7" s="6">
        <f t="shared" si="3"/>
        <v>0.01</v>
      </c>
      <c r="J7" s="6">
        <f t="shared" si="3"/>
        <v>0.08</v>
      </c>
      <c r="K7" s="6">
        <f t="shared" si="3"/>
        <v>0.03</v>
      </c>
      <c r="L7" s="6">
        <f t="shared" si="3"/>
        <v>0.03</v>
      </c>
      <c r="M7" s="6">
        <f t="shared" si="3"/>
        <v>0.03</v>
      </c>
      <c r="N7" s="6">
        <f t="shared" si="3"/>
        <v>0.01</v>
      </c>
      <c r="O7" s="6">
        <f t="shared" si="3"/>
        <v>0.01</v>
      </c>
      <c r="P7" s="6">
        <f t="shared" si="3"/>
        <v>0.01</v>
      </c>
      <c r="Q7" s="6">
        <f t="shared" si="3"/>
        <v>0.01</v>
      </c>
      <c r="R7" s="6">
        <f t="shared" si="3"/>
        <v>0</v>
      </c>
      <c r="S7" s="6">
        <f t="shared" si="3"/>
        <v>0</v>
      </c>
      <c r="T7" s="6">
        <f t="shared" si="3"/>
        <v>0</v>
      </c>
      <c r="U7" s="6">
        <f t="shared" si="3"/>
        <v>0</v>
      </c>
    </row>
    <row r="8" spans="1:13" s="26" customFormat="1" ht="12.75" outlineLevel="2">
      <c r="A8" s="26" t="s">
        <v>31</v>
      </c>
      <c r="B8" s="7">
        <v>0.05</v>
      </c>
      <c r="C8" s="27">
        <f t="shared" si="2"/>
        <v>0.040322580645161296</v>
      </c>
      <c r="D8" s="7">
        <f>SUM(G8:U8)</f>
        <v>0.05</v>
      </c>
      <c r="E8" s="27">
        <f>B8/D$21</f>
        <v>0.03571428571428572</v>
      </c>
      <c r="F8" s="7">
        <f t="shared" si="1"/>
        <v>0</v>
      </c>
      <c r="G8" s="7">
        <v>0.05</v>
      </c>
      <c r="H8" s="7"/>
      <c r="I8" s="7"/>
      <c r="J8" s="7"/>
      <c r="K8" s="7"/>
      <c r="L8" s="7"/>
      <c r="M8" s="7"/>
    </row>
    <row r="9" spans="1:13" s="26" customFormat="1" ht="12.75" outlineLevel="2">
      <c r="A9" s="26" t="s">
        <v>30</v>
      </c>
      <c r="B9" s="7">
        <v>0.1</v>
      </c>
      <c r="C9" s="27">
        <f t="shared" si="2"/>
        <v>0.08064516129032259</v>
      </c>
      <c r="D9" s="7">
        <f>SUM(G9:U9)</f>
        <v>0.19999999999999998</v>
      </c>
      <c r="E9" s="27">
        <f>B9/D$21</f>
        <v>0.07142857142857144</v>
      </c>
      <c r="F9" s="7">
        <f t="shared" si="1"/>
        <v>0.09999999999999998</v>
      </c>
      <c r="G9" s="7">
        <v>0.1</v>
      </c>
      <c r="H9" s="7"/>
      <c r="I9" s="7"/>
      <c r="J9" s="7">
        <v>0.04</v>
      </c>
      <c r="K9" s="7">
        <v>0.02</v>
      </c>
      <c r="L9" s="7">
        <v>0.02</v>
      </c>
      <c r="M9" s="7">
        <v>0.02</v>
      </c>
    </row>
    <row r="10" spans="1:13" s="26" customFormat="1" ht="12.75" outlineLevel="2">
      <c r="A10" s="26" t="s">
        <v>81</v>
      </c>
      <c r="B10" s="7">
        <v>0.15</v>
      </c>
      <c r="C10" s="27">
        <f t="shared" si="2"/>
        <v>0.12096774193548386</v>
      </c>
      <c r="D10" s="7">
        <f>SUM(G10:U10)</f>
        <v>0.18</v>
      </c>
      <c r="E10" s="27">
        <f>B10/D$21</f>
        <v>0.10714285714285715</v>
      </c>
      <c r="F10" s="7">
        <f>D10-B10</f>
        <v>0.03</v>
      </c>
      <c r="G10" s="7">
        <v>0.15</v>
      </c>
      <c r="H10" s="7"/>
      <c r="I10" s="7"/>
      <c r="J10" s="7">
        <v>0.03</v>
      </c>
      <c r="K10" s="7"/>
      <c r="L10" s="7"/>
      <c r="M10" s="7"/>
    </row>
    <row r="11" spans="1:17" s="26" customFormat="1" ht="12.75" outlineLevel="2">
      <c r="A11" s="26" t="s">
        <v>65</v>
      </c>
      <c r="B11" s="7">
        <v>0.1</v>
      </c>
      <c r="C11" s="27">
        <f t="shared" si="2"/>
        <v>0.08064516129032259</v>
      </c>
      <c r="D11" s="7">
        <f>SUM(G11:U11)</f>
        <v>0.10999999999999999</v>
      </c>
      <c r="E11" s="27">
        <f>B11/D$21</f>
        <v>0.07142857142857144</v>
      </c>
      <c r="F11" s="7">
        <f t="shared" si="1"/>
        <v>0.009999999999999981</v>
      </c>
      <c r="G11" s="7">
        <v>0.01</v>
      </c>
      <c r="H11" s="7">
        <v>0.01</v>
      </c>
      <c r="I11" s="7">
        <v>0.01</v>
      </c>
      <c r="J11" s="7">
        <v>0.01</v>
      </c>
      <c r="K11" s="7">
        <v>0.01</v>
      </c>
      <c r="L11" s="7">
        <v>0.01</v>
      </c>
      <c r="M11" s="7">
        <v>0.01</v>
      </c>
      <c r="N11" s="7">
        <v>0.01</v>
      </c>
      <c r="O11" s="7">
        <v>0.01</v>
      </c>
      <c r="P11" s="7">
        <v>0.01</v>
      </c>
      <c r="Q11" s="7">
        <v>0.01</v>
      </c>
    </row>
    <row r="12" spans="1:21" ht="12.75" outlineLevel="1">
      <c r="A12" s="5" t="s">
        <v>66</v>
      </c>
      <c r="B12" s="6">
        <f>SUM(B13:B15)</f>
        <v>0.32</v>
      </c>
      <c r="C12" s="10">
        <f t="shared" si="2"/>
        <v>0.25806451612903225</v>
      </c>
      <c r="D12" s="6">
        <f>SUM(D13:D15)</f>
        <v>0.22999999999999995</v>
      </c>
      <c r="E12" s="10">
        <f aca="true" t="shared" si="4" ref="E12:E19">D12/D$21</f>
        <v>0.16428571428571426</v>
      </c>
      <c r="F12" s="6">
        <f t="shared" si="1"/>
        <v>-0.09000000000000005</v>
      </c>
      <c r="G12" s="6">
        <f>SUM(G13:G15)</f>
        <v>0.08</v>
      </c>
      <c r="H12" s="6">
        <f aca="true" t="shared" si="5" ref="H12:U12">SUM(H13:H15)</f>
        <v>0.02</v>
      </c>
      <c r="I12" s="6">
        <f t="shared" si="5"/>
        <v>0.02</v>
      </c>
      <c r="J12" s="6">
        <f t="shared" si="5"/>
        <v>0.02</v>
      </c>
      <c r="K12" s="6">
        <f t="shared" si="5"/>
        <v>0.02</v>
      </c>
      <c r="L12" s="6">
        <f t="shared" si="5"/>
        <v>0.02</v>
      </c>
      <c r="M12" s="6">
        <f t="shared" si="5"/>
        <v>0.02</v>
      </c>
      <c r="N12" s="6">
        <f t="shared" si="5"/>
        <v>0.01</v>
      </c>
      <c r="O12" s="6">
        <f t="shared" si="5"/>
        <v>0.01</v>
      </c>
      <c r="P12" s="6">
        <f t="shared" si="5"/>
        <v>0.01</v>
      </c>
      <c r="Q12" s="6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0</v>
      </c>
    </row>
    <row r="13" spans="1:13" s="26" customFormat="1" ht="12.75" outlineLevel="2">
      <c r="A13" s="26" t="s">
        <v>32</v>
      </c>
      <c r="B13" s="7">
        <v>0.25</v>
      </c>
      <c r="C13" s="27">
        <f t="shared" si="2"/>
        <v>0.20161290322580647</v>
      </c>
      <c r="D13" s="7">
        <f>SUM(G13:U13)</f>
        <v>0.10999999999999999</v>
      </c>
      <c r="E13" s="27">
        <f t="shared" si="4"/>
        <v>0.07857142857142857</v>
      </c>
      <c r="F13" s="7">
        <f t="shared" si="1"/>
        <v>-0.14</v>
      </c>
      <c r="G13" s="7">
        <v>0.05</v>
      </c>
      <c r="H13" s="7">
        <v>0.01</v>
      </c>
      <c r="I13" s="7">
        <v>0.01</v>
      </c>
      <c r="J13" s="7">
        <v>0.01</v>
      </c>
      <c r="K13" s="7">
        <v>0.01</v>
      </c>
      <c r="L13" s="7">
        <v>0.01</v>
      </c>
      <c r="M13" s="7">
        <v>0.01</v>
      </c>
    </row>
    <row r="14" spans="1:16" s="26" customFormat="1" ht="12.75" outlineLevel="2">
      <c r="A14" s="26" t="s">
        <v>34</v>
      </c>
      <c r="B14" s="7">
        <v>0.05</v>
      </c>
      <c r="C14" s="27">
        <f t="shared" si="2"/>
        <v>0.040322580645161296</v>
      </c>
      <c r="D14" s="7">
        <f>SUM(G14:U14)</f>
        <v>0.09999999999999999</v>
      </c>
      <c r="E14" s="27">
        <f t="shared" si="4"/>
        <v>0.07142857142857142</v>
      </c>
      <c r="F14" s="7">
        <f t="shared" si="1"/>
        <v>0.04999999999999999</v>
      </c>
      <c r="G14" s="7">
        <v>0.01</v>
      </c>
      <c r="H14" s="7">
        <v>0.01</v>
      </c>
      <c r="I14" s="7">
        <v>0.01</v>
      </c>
      <c r="J14" s="7">
        <v>0.01</v>
      </c>
      <c r="K14" s="7">
        <v>0.01</v>
      </c>
      <c r="L14" s="7">
        <v>0.01</v>
      </c>
      <c r="M14" s="7">
        <v>0.01</v>
      </c>
      <c r="N14" s="7">
        <v>0.01</v>
      </c>
      <c r="O14" s="7">
        <v>0.01</v>
      </c>
      <c r="P14" s="7">
        <v>0.01</v>
      </c>
    </row>
    <row r="15" spans="1:13" s="26" customFormat="1" ht="12.75" outlineLevel="2">
      <c r="A15" s="26" t="s">
        <v>35</v>
      </c>
      <c r="B15" s="7">
        <v>0.02</v>
      </c>
      <c r="C15" s="27">
        <f t="shared" si="2"/>
        <v>0.016129032258064516</v>
      </c>
      <c r="D15" s="7">
        <f>SUM(G15:U15)</f>
        <v>0.02</v>
      </c>
      <c r="E15" s="27">
        <f t="shared" si="4"/>
        <v>0.014285714285714287</v>
      </c>
      <c r="F15" s="7">
        <f t="shared" si="1"/>
        <v>0</v>
      </c>
      <c r="G15" s="7">
        <v>0.02</v>
      </c>
      <c r="H15" s="7"/>
      <c r="I15" s="7"/>
      <c r="J15" s="7"/>
      <c r="K15" s="7"/>
      <c r="L15" s="7"/>
      <c r="M15" s="7"/>
    </row>
    <row r="16" spans="1:21" ht="12.75" outlineLevel="1">
      <c r="A16" s="5" t="s">
        <v>60</v>
      </c>
      <c r="B16" s="6">
        <f>SUM(B17:B19)</f>
        <v>0.22</v>
      </c>
      <c r="C16" s="10">
        <f t="shared" si="2"/>
        <v>0.1774193548387097</v>
      </c>
      <c r="D16" s="6">
        <f>SUM(D17:D19)</f>
        <v>0.22999999999999998</v>
      </c>
      <c r="E16" s="10">
        <f t="shared" si="4"/>
        <v>0.16428571428571428</v>
      </c>
      <c r="F16" s="6">
        <f t="shared" si="1"/>
        <v>0.009999999999999981</v>
      </c>
      <c r="G16" s="6">
        <f>SUM(G17:G19)</f>
        <v>0.15</v>
      </c>
      <c r="H16" s="6">
        <f aca="true" t="shared" si="6" ref="H16:U16">SUM(H17:H19)</f>
        <v>0</v>
      </c>
      <c r="I16" s="6">
        <f t="shared" si="6"/>
        <v>0</v>
      </c>
      <c r="J16" s="6">
        <f t="shared" si="6"/>
        <v>0.01</v>
      </c>
      <c r="K16" s="6">
        <f t="shared" si="6"/>
        <v>0</v>
      </c>
      <c r="L16" s="6">
        <f t="shared" si="6"/>
        <v>0</v>
      </c>
      <c r="M16" s="6">
        <f t="shared" si="6"/>
        <v>0</v>
      </c>
      <c r="N16" s="6">
        <f t="shared" si="6"/>
        <v>0</v>
      </c>
      <c r="O16" s="6">
        <f t="shared" si="6"/>
        <v>0</v>
      </c>
      <c r="P16" s="6">
        <f t="shared" si="6"/>
        <v>0</v>
      </c>
      <c r="Q16" s="6">
        <f t="shared" si="6"/>
        <v>0.01</v>
      </c>
      <c r="R16" s="6">
        <f t="shared" si="6"/>
        <v>0.01</v>
      </c>
      <c r="S16" s="6">
        <f t="shared" si="6"/>
        <v>0.01</v>
      </c>
      <c r="T16" s="6">
        <f t="shared" si="6"/>
        <v>0.02</v>
      </c>
      <c r="U16" s="6">
        <f t="shared" si="6"/>
        <v>0.02</v>
      </c>
    </row>
    <row r="17" spans="1:13" s="26" customFormat="1" ht="12.75" outlineLevel="3">
      <c r="A17" s="26" t="s">
        <v>33</v>
      </c>
      <c r="B17" s="7">
        <v>0.15</v>
      </c>
      <c r="C17" s="27">
        <f t="shared" si="2"/>
        <v>0.12096774193548386</v>
      </c>
      <c r="D17" s="7">
        <f>SUM(G17:U17)</f>
        <v>0.15</v>
      </c>
      <c r="E17" s="27">
        <f t="shared" si="4"/>
        <v>0.10714285714285715</v>
      </c>
      <c r="F17" s="7">
        <f t="shared" si="1"/>
        <v>0</v>
      </c>
      <c r="G17" s="7">
        <v>0.15</v>
      </c>
      <c r="H17" s="7"/>
      <c r="I17" s="7"/>
      <c r="J17" s="7"/>
      <c r="K17" s="7"/>
      <c r="L17" s="7"/>
      <c r="M17" s="7"/>
    </row>
    <row r="18" spans="1:21" s="26" customFormat="1" ht="12.75" outlineLevel="3">
      <c r="A18" s="26" t="s">
        <v>74</v>
      </c>
      <c r="B18" s="7">
        <v>0.05</v>
      </c>
      <c r="C18" s="27">
        <f t="shared" si="2"/>
        <v>0.040322580645161296</v>
      </c>
      <c r="D18" s="7">
        <f>SUM(G18:U18)</f>
        <v>0.060000000000000005</v>
      </c>
      <c r="E18" s="27">
        <f t="shared" si="4"/>
        <v>0.042857142857142864</v>
      </c>
      <c r="F18" s="7">
        <f>D18-B18</f>
        <v>0.010000000000000002</v>
      </c>
      <c r="G18" s="7"/>
      <c r="H18" s="7"/>
      <c r="I18" s="7"/>
      <c r="J18" s="7">
        <v>0.01</v>
      </c>
      <c r="K18" s="7"/>
      <c r="L18" s="7"/>
      <c r="M18" s="7"/>
      <c r="Q18" s="26">
        <v>0.01</v>
      </c>
      <c r="R18" s="26">
        <v>0.01</v>
      </c>
      <c r="S18" s="26">
        <v>0.01</v>
      </c>
      <c r="T18" s="26">
        <v>0.01</v>
      </c>
      <c r="U18" s="26">
        <v>0.01</v>
      </c>
    </row>
    <row r="19" spans="1:21" s="26" customFormat="1" ht="12.75" outlineLevel="3">
      <c r="A19" s="26" t="s">
        <v>59</v>
      </c>
      <c r="B19" s="7">
        <v>0.02</v>
      </c>
      <c r="C19" s="27">
        <f t="shared" si="2"/>
        <v>0.016129032258064516</v>
      </c>
      <c r="D19" s="7">
        <f>SUM(G19:U19)</f>
        <v>0.02</v>
      </c>
      <c r="E19" s="27">
        <f t="shared" si="4"/>
        <v>0.014285714285714287</v>
      </c>
      <c r="F19" s="7">
        <f t="shared" si="1"/>
        <v>0</v>
      </c>
      <c r="G19" s="7"/>
      <c r="H19" s="7"/>
      <c r="I19" s="7"/>
      <c r="J19" s="7"/>
      <c r="K19" s="7"/>
      <c r="L19" s="7"/>
      <c r="M19" s="7"/>
      <c r="T19" s="26">
        <v>0.01</v>
      </c>
      <c r="U19" s="26">
        <v>0.01</v>
      </c>
    </row>
    <row r="20" spans="3:6" ht="12.75" outlineLevel="1">
      <c r="C20" s="8"/>
      <c r="E20" s="8"/>
      <c r="F20" s="6"/>
    </row>
    <row r="21" spans="1:21" s="5" customFormat="1" ht="12.75" outlineLevel="1">
      <c r="A21" s="5" t="s">
        <v>80</v>
      </c>
      <c r="B21" s="6">
        <f>B2+B7+B12+B16</f>
        <v>1.24</v>
      </c>
      <c r="C21" s="10"/>
      <c r="D21" s="6">
        <f>D2+D7+D12+D16</f>
        <v>1.4</v>
      </c>
      <c r="E21" s="10"/>
      <c r="F21" s="6">
        <f>F2+F7+F12+F16</f>
        <v>0.15999999999999992</v>
      </c>
      <c r="G21" s="6">
        <f>G2+G7+G12+G16</f>
        <v>0.68</v>
      </c>
      <c r="H21" s="6">
        <f aca="true" t="shared" si="7" ref="H21:U21">H2+H7+H12+H16</f>
        <v>0.05</v>
      </c>
      <c r="I21" s="6">
        <f t="shared" si="7"/>
        <v>0.05</v>
      </c>
      <c r="J21" s="6">
        <f t="shared" si="7"/>
        <v>0.13</v>
      </c>
      <c r="K21" s="6">
        <f t="shared" si="7"/>
        <v>0.07</v>
      </c>
      <c r="L21" s="6">
        <f t="shared" si="7"/>
        <v>0.07</v>
      </c>
      <c r="M21" s="6">
        <f t="shared" si="7"/>
        <v>0.07</v>
      </c>
      <c r="N21" s="6">
        <f t="shared" si="7"/>
        <v>0.04</v>
      </c>
      <c r="O21" s="6">
        <f t="shared" si="7"/>
        <v>0.04</v>
      </c>
      <c r="P21" s="6">
        <f t="shared" si="7"/>
        <v>0.04</v>
      </c>
      <c r="Q21" s="6">
        <f t="shared" si="7"/>
        <v>0.04</v>
      </c>
      <c r="R21" s="6">
        <f t="shared" si="7"/>
        <v>0.02</v>
      </c>
      <c r="S21" s="6">
        <f t="shared" si="7"/>
        <v>0.03</v>
      </c>
      <c r="T21" s="6">
        <f t="shared" si="7"/>
        <v>0.03</v>
      </c>
      <c r="U21" s="6">
        <f t="shared" si="7"/>
        <v>0.04</v>
      </c>
    </row>
    <row r="22" spans="1:21" ht="12.75" outlineLevel="1">
      <c r="A22" t="s">
        <v>79</v>
      </c>
      <c r="G22" s="8">
        <f>G21/$D$21</f>
        <v>0.48571428571428577</v>
      </c>
      <c r="H22" s="8">
        <f aca="true" t="shared" si="8" ref="H22:U22">H21/$D$21</f>
        <v>0.03571428571428572</v>
      </c>
      <c r="I22" s="8">
        <f t="shared" si="8"/>
        <v>0.03571428571428572</v>
      </c>
      <c r="J22" s="8">
        <f t="shared" si="8"/>
        <v>0.09285714285714286</v>
      </c>
      <c r="K22" s="8">
        <f t="shared" si="8"/>
        <v>0.05000000000000001</v>
      </c>
      <c r="L22" s="8">
        <f t="shared" si="8"/>
        <v>0.05000000000000001</v>
      </c>
      <c r="M22" s="8">
        <f t="shared" si="8"/>
        <v>0.05000000000000001</v>
      </c>
      <c r="N22" s="8">
        <f t="shared" si="8"/>
        <v>0.028571428571428574</v>
      </c>
      <c r="O22" s="8">
        <f t="shared" si="8"/>
        <v>0.028571428571428574</v>
      </c>
      <c r="P22" s="8">
        <f t="shared" si="8"/>
        <v>0.028571428571428574</v>
      </c>
      <c r="Q22" s="8">
        <f t="shared" si="8"/>
        <v>0.028571428571428574</v>
      </c>
      <c r="R22" s="8">
        <f t="shared" si="8"/>
        <v>0.014285714285714287</v>
      </c>
      <c r="S22" s="8">
        <f t="shared" si="8"/>
        <v>0.02142857142857143</v>
      </c>
      <c r="T22" s="8">
        <f t="shared" si="8"/>
        <v>0.02142857142857143</v>
      </c>
      <c r="U22" s="8">
        <f t="shared" si="8"/>
        <v>0.028571428571428574</v>
      </c>
    </row>
    <row r="24" spans="7:21" ht="12.75" outlineLevel="1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6" s="4" customFormat="1" ht="12.75">
      <c r="A25" s="4" t="s">
        <v>69</v>
      </c>
      <c r="B25" s="22"/>
      <c r="D25" s="22"/>
      <c r="F25" s="22"/>
    </row>
    <row r="26" spans="1:21" ht="12.75" outlineLevel="1">
      <c r="A26" t="s">
        <v>43</v>
      </c>
      <c r="G26" s="28" t="s">
        <v>68</v>
      </c>
      <c r="H26" s="28"/>
      <c r="I26" s="28" t="s">
        <v>68</v>
      </c>
      <c r="J26" s="28"/>
      <c r="K26" s="28"/>
      <c r="L26" s="28"/>
      <c r="M26" s="28"/>
      <c r="N26" s="28"/>
      <c r="O26" s="28"/>
      <c r="P26" s="28"/>
      <c r="Q26" s="28" t="s">
        <v>68</v>
      </c>
      <c r="R26" s="28"/>
      <c r="S26" s="28" t="s">
        <v>68</v>
      </c>
      <c r="T26" s="28"/>
      <c r="U26" s="28" t="s">
        <v>68</v>
      </c>
    </row>
    <row r="27" spans="1:21" ht="12.75" outlineLevel="1">
      <c r="A27" t="s">
        <v>44</v>
      </c>
      <c r="G27" s="28" t="s">
        <v>68</v>
      </c>
      <c r="H27" s="28"/>
      <c r="I27" s="28"/>
      <c r="J27" s="28" t="s">
        <v>68</v>
      </c>
      <c r="K27" s="28"/>
      <c r="L27" s="28" t="s">
        <v>68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2.75" outlineLevel="1">
      <c r="A28" t="s">
        <v>45</v>
      </c>
      <c r="G28" s="28"/>
      <c r="H28" s="28" t="s">
        <v>68</v>
      </c>
      <c r="I28" s="28"/>
      <c r="J28" s="28" t="s">
        <v>68</v>
      </c>
      <c r="K28" s="28"/>
      <c r="L28" s="28"/>
      <c r="M28" s="28"/>
      <c r="N28" s="28"/>
      <c r="O28" s="28" t="s">
        <v>68</v>
      </c>
      <c r="P28" s="28" t="s">
        <v>68</v>
      </c>
      <c r="Q28" s="28"/>
      <c r="R28" s="28"/>
      <c r="S28" s="28"/>
      <c r="T28" s="28"/>
      <c r="U28" s="28"/>
    </row>
    <row r="29" spans="1:21" ht="12.75" outlineLevel="1">
      <c r="A29" t="s">
        <v>46</v>
      </c>
      <c r="G29" s="28"/>
      <c r="H29" s="28"/>
      <c r="I29" s="28" t="s">
        <v>68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2.75" outlineLevel="1">
      <c r="A30" t="s">
        <v>47</v>
      </c>
      <c r="G30" s="28"/>
      <c r="H30" s="28"/>
      <c r="I30" s="28" t="s">
        <v>68</v>
      </c>
      <c r="J30" s="28"/>
      <c r="K30" s="28"/>
      <c r="L30" s="28"/>
      <c r="M30" s="28"/>
      <c r="N30" s="28"/>
      <c r="O30" s="28" t="s">
        <v>68</v>
      </c>
      <c r="P30" s="28" t="s">
        <v>68</v>
      </c>
      <c r="Q30" s="28"/>
      <c r="R30" s="28"/>
      <c r="S30" s="28"/>
      <c r="T30" s="28"/>
      <c r="U30" s="28"/>
    </row>
    <row r="31" spans="1:21" ht="12.75" outlineLevel="1">
      <c r="A31" t="s">
        <v>48</v>
      </c>
      <c r="G31" s="28" t="s">
        <v>68</v>
      </c>
      <c r="H31" s="28"/>
      <c r="I31" s="28" t="s">
        <v>68</v>
      </c>
      <c r="J31" s="28"/>
      <c r="K31" s="28"/>
      <c r="L31" s="28"/>
      <c r="M31" s="28"/>
      <c r="N31" s="28"/>
      <c r="O31" s="28"/>
      <c r="P31" s="28"/>
      <c r="Q31" s="28" t="s">
        <v>68</v>
      </c>
      <c r="R31" s="28"/>
      <c r="S31" s="28"/>
      <c r="T31" s="28"/>
      <c r="U31" s="28" t="s">
        <v>68</v>
      </c>
    </row>
    <row r="32" spans="1:21" ht="12.75" outlineLevel="1">
      <c r="A32" t="s">
        <v>49</v>
      </c>
      <c r="G32" s="28" t="s">
        <v>68</v>
      </c>
      <c r="H32" s="28" t="s">
        <v>68</v>
      </c>
      <c r="I32" s="28" t="s">
        <v>68</v>
      </c>
      <c r="J32" s="28" t="s">
        <v>68</v>
      </c>
      <c r="K32" s="28"/>
      <c r="L32" s="28"/>
      <c r="M32" s="28"/>
      <c r="N32" s="28"/>
      <c r="O32" s="28" t="s">
        <v>68</v>
      </c>
      <c r="P32" s="28" t="s">
        <v>68</v>
      </c>
      <c r="Q32" s="28"/>
      <c r="R32" s="28"/>
      <c r="S32" s="28"/>
      <c r="T32" s="28"/>
      <c r="U32" s="28" t="s">
        <v>68</v>
      </c>
    </row>
    <row r="33" spans="1:21" ht="12.75" outlineLevel="1">
      <c r="A33" t="s">
        <v>14</v>
      </c>
      <c r="G33" s="28" t="s">
        <v>68</v>
      </c>
      <c r="H33" s="28" t="s">
        <v>68</v>
      </c>
      <c r="I33" s="28" t="s">
        <v>68</v>
      </c>
      <c r="J33" s="28" t="s">
        <v>68</v>
      </c>
      <c r="K33" s="28" t="s">
        <v>68</v>
      </c>
      <c r="L33" s="28"/>
      <c r="M33" s="28"/>
      <c r="N33" s="28"/>
      <c r="O33" s="28" t="s">
        <v>68</v>
      </c>
      <c r="P33" s="28" t="s">
        <v>68</v>
      </c>
      <c r="Q33" s="28" t="s">
        <v>68</v>
      </c>
      <c r="R33" s="28"/>
      <c r="S33" s="28"/>
      <c r="T33" s="28"/>
      <c r="U33" s="28" t="s">
        <v>68</v>
      </c>
    </row>
    <row r="34" spans="1:21" ht="12.75" outlineLevel="1">
      <c r="A34" t="s">
        <v>73</v>
      </c>
      <c r="G34" s="28" t="s">
        <v>68</v>
      </c>
      <c r="H34" s="28" t="s">
        <v>68</v>
      </c>
      <c r="I34" s="28" t="s">
        <v>68</v>
      </c>
      <c r="J34" s="28" t="s">
        <v>68</v>
      </c>
      <c r="K34" s="28"/>
      <c r="L34" s="28"/>
      <c r="M34" s="28"/>
      <c r="N34" s="28"/>
      <c r="O34" s="28" t="s">
        <v>68</v>
      </c>
      <c r="P34" s="28" t="s">
        <v>68</v>
      </c>
      <c r="Q34" s="28" t="s">
        <v>68</v>
      </c>
      <c r="R34" s="28"/>
      <c r="S34" s="28"/>
      <c r="T34" s="28"/>
      <c r="U34" s="28" t="s">
        <v>68</v>
      </c>
    </row>
    <row r="35" spans="1:21" ht="12.75" outlineLevel="1">
      <c r="A35" t="s">
        <v>50</v>
      </c>
      <c r="G35" s="28" t="s">
        <v>68</v>
      </c>
      <c r="H35" s="28"/>
      <c r="I35" s="28"/>
      <c r="J35" s="28" t="s">
        <v>68</v>
      </c>
      <c r="K35" s="28"/>
      <c r="L35" s="28"/>
      <c r="M35" s="28"/>
      <c r="N35" s="28"/>
      <c r="O35" s="28"/>
      <c r="P35" s="28"/>
      <c r="Q35" s="28" t="s">
        <v>68</v>
      </c>
      <c r="R35" s="28"/>
      <c r="S35" s="28"/>
      <c r="T35" s="28"/>
      <c r="U35" s="28"/>
    </row>
    <row r="36" spans="1:21" ht="12.75" outlineLevel="1">
      <c r="A36" t="s">
        <v>51</v>
      </c>
      <c r="G36" s="28" t="s">
        <v>68</v>
      </c>
      <c r="H36" s="28"/>
      <c r="I36" s="28"/>
      <c r="J36" s="28"/>
      <c r="K36" s="28"/>
      <c r="L36" s="28"/>
      <c r="M36" s="28"/>
      <c r="N36" s="28"/>
      <c r="O36" s="28"/>
      <c r="P36" s="28"/>
      <c r="Q36" s="28" t="s">
        <v>68</v>
      </c>
      <c r="R36" s="28"/>
      <c r="S36" s="28"/>
      <c r="T36" s="28"/>
      <c r="U36" s="28"/>
    </row>
    <row r="37" spans="1:21" ht="12.75" outlineLevel="1">
      <c r="A37" t="s">
        <v>67</v>
      </c>
      <c r="G37" s="28"/>
      <c r="H37" s="28"/>
      <c r="I37" s="28"/>
      <c r="J37" s="28"/>
      <c r="K37" s="28" t="s">
        <v>68</v>
      </c>
      <c r="L37" s="28"/>
      <c r="M37" s="28" t="s">
        <v>68</v>
      </c>
      <c r="N37" s="28"/>
      <c r="O37" s="28"/>
      <c r="P37" s="28"/>
      <c r="Q37" s="28"/>
      <c r="R37" s="28"/>
      <c r="S37" s="28"/>
      <c r="T37" s="28"/>
      <c r="U37" s="28"/>
    </row>
    <row r="38" spans="1:21" ht="12.75" outlineLevel="1">
      <c r="A38" t="s">
        <v>70</v>
      </c>
      <c r="G38" s="28"/>
      <c r="H38" s="28"/>
      <c r="I38" s="28"/>
      <c r="J38" s="28"/>
      <c r="K38" s="28"/>
      <c r="L38" s="28"/>
      <c r="M38" s="28" t="s">
        <v>68</v>
      </c>
      <c r="N38" s="28"/>
      <c r="O38" s="28"/>
      <c r="P38" s="28"/>
      <c r="Q38" s="28"/>
      <c r="R38" s="28"/>
      <c r="S38" s="28"/>
      <c r="T38" s="28"/>
      <c r="U38" s="28" t="s">
        <v>68</v>
      </c>
    </row>
    <row r="39" spans="1:21" ht="12.75" outlineLevel="1">
      <c r="A39" t="s">
        <v>71</v>
      </c>
      <c r="G39" s="28"/>
      <c r="H39" s="28" t="s">
        <v>68</v>
      </c>
      <c r="I39" s="28"/>
      <c r="J39" s="28" t="s">
        <v>68</v>
      </c>
      <c r="K39" s="28" t="s">
        <v>68</v>
      </c>
      <c r="L39" s="28" t="s">
        <v>68</v>
      </c>
      <c r="M39" s="28" t="s">
        <v>68</v>
      </c>
      <c r="N39" s="28" t="s">
        <v>68</v>
      </c>
      <c r="O39" s="28"/>
      <c r="P39" s="28"/>
      <c r="Q39" s="28" t="s">
        <v>68</v>
      </c>
      <c r="R39" s="28" t="s">
        <v>68</v>
      </c>
      <c r="S39" s="28" t="s">
        <v>68</v>
      </c>
      <c r="T39" s="28" t="s">
        <v>68</v>
      </c>
      <c r="U39" s="28" t="s">
        <v>68</v>
      </c>
    </row>
    <row r="40" spans="1:21" ht="12.75" outlineLevel="1">
      <c r="A40" t="s">
        <v>72</v>
      </c>
      <c r="G40" s="28" t="s">
        <v>68</v>
      </c>
      <c r="H40" s="28"/>
      <c r="I40" s="28"/>
      <c r="J40" s="28"/>
      <c r="K40" s="28"/>
      <c r="L40" s="28"/>
      <c r="M40" s="28"/>
      <c r="N40" s="28" t="s">
        <v>68</v>
      </c>
      <c r="O40" s="28"/>
      <c r="P40" s="28"/>
      <c r="Q40" s="28"/>
      <c r="R40" s="28"/>
      <c r="S40" s="28"/>
      <c r="T40" s="28"/>
      <c r="U40" s="28"/>
    </row>
    <row r="41" spans="7:21" ht="12.75" outlineLevel="1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6" s="4" customFormat="1" ht="12.75">
      <c r="A42" s="4" t="s">
        <v>76</v>
      </c>
      <c r="B42" s="22"/>
      <c r="D42" s="22"/>
      <c r="F42" s="22"/>
    </row>
    <row r="43" spans="1:21" s="26" customFormat="1" ht="12.75" outlineLevel="1">
      <c r="A43" s="26" t="s">
        <v>78</v>
      </c>
      <c r="B43" s="7">
        <v>8</v>
      </c>
      <c r="D43" s="3">
        <f>SUM(G43:U43)</f>
        <v>11.200000000000005</v>
      </c>
      <c r="F43" s="7"/>
      <c r="G43" s="3">
        <f>G21*$B$43</f>
        <v>5.44</v>
      </c>
      <c r="H43" s="3">
        <f aca="true" t="shared" si="9" ref="H43:U43">H21*$B$43</f>
        <v>0.4</v>
      </c>
      <c r="I43" s="3">
        <f t="shared" si="9"/>
        <v>0.4</v>
      </c>
      <c r="J43" s="3">
        <f t="shared" si="9"/>
        <v>1.04</v>
      </c>
      <c r="K43" s="3">
        <f t="shared" si="9"/>
        <v>0.56</v>
      </c>
      <c r="L43" s="3">
        <f t="shared" si="9"/>
        <v>0.56</v>
      </c>
      <c r="M43" s="3">
        <f t="shared" si="9"/>
        <v>0.56</v>
      </c>
      <c r="N43" s="3">
        <f t="shared" si="9"/>
        <v>0.32</v>
      </c>
      <c r="O43" s="3">
        <f t="shared" si="9"/>
        <v>0.32</v>
      </c>
      <c r="P43" s="3">
        <f t="shared" si="9"/>
        <v>0.32</v>
      </c>
      <c r="Q43" s="3">
        <f t="shared" si="9"/>
        <v>0.32</v>
      </c>
      <c r="R43" s="3">
        <f t="shared" si="9"/>
        <v>0.16</v>
      </c>
      <c r="S43" s="3">
        <f t="shared" si="9"/>
        <v>0.24</v>
      </c>
      <c r="T43" s="3">
        <f t="shared" si="9"/>
        <v>0.24</v>
      </c>
      <c r="U43" s="3">
        <f t="shared" si="9"/>
        <v>0.32</v>
      </c>
    </row>
    <row r="44" spans="1:21" ht="12.75" outlineLevel="1">
      <c r="A44" t="s">
        <v>75</v>
      </c>
      <c r="B44" s="3">
        <v>40</v>
      </c>
      <c r="D44" s="3">
        <f>SUM(G44:U44)</f>
        <v>56.00000000000001</v>
      </c>
      <c r="G44" s="3">
        <f>G21*$B$44</f>
        <v>27.200000000000003</v>
      </c>
      <c r="H44" s="3">
        <f aca="true" t="shared" si="10" ref="H44:U44">H21*$B$44</f>
        <v>2</v>
      </c>
      <c r="I44" s="3">
        <f t="shared" si="10"/>
        <v>2</v>
      </c>
      <c r="J44" s="3">
        <f t="shared" si="10"/>
        <v>5.2</v>
      </c>
      <c r="K44" s="3">
        <f t="shared" si="10"/>
        <v>2.8000000000000003</v>
      </c>
      <c r="L44" s="3">
        <f t="shared" si="10"/>
        <v>2.8000000000000003</v>
      </c>
      <c r="M44" s="3">
        <f t="shared" si="10"/>
        <v>2.8000000000000003</v>
      </c>
      <c r="N44" s="3">
        <f t="shared" si="10"/>
        <v>1.6</v>
      </c>
      <c r="O44" s="3">
        <f t="shared" si="10"/>
        <v>1.6</v>
      </c>
      <c r="P44" s="3">
        <f t="shared" si="10"/>
        <v>1.6</v>
      </c>
      <c r="Q44" s="3">
        <f t="shared" si="10"/>
        <v>1.6</v>
      </c>
      <c r="R44" s="3">
        <f t="shared" si="10"/>
        <v>0.8</v>
      </c>
      <c r="S44" s="3">
        <f t="shared" si="10"/>
        <v>1.2</v>
      </c>
      <c r="T44" s="3">
        <f t="shared" si="10"/>
        <v>1.2</v>
      </c>
      <c r="U44" s="3">
        <f t="shared" si="10"/>
        <v>1.6</v>
      </c>
    </row>
    <row r="45" spans="1:21" ht="12.75" outlineLevel="1">
      <c r="A45" t="s">
        <v>82</v>
      </c>
      <c r="B45" s="29">
        <v>38250</v>
      </c>
      <c r="C45" s="29">
        <v>38280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outlineLevel="1">
      <c r="A46" t="s">
        <v>83</v>
      </c>
      <c r="B46" s="29">
        <v>38352</v>
      </c>
      <c r="C46" s="29">
        <v>38352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" ht="12.75" outlineLevel="1">
      <c r="A47" t="s">
        <v>77</v>
      </c>
      <c r="B47">
        <f>(B46-B45)/7</f>
        <v>14.571428571428571</v>
      </c>
      <c r="C47">
        <f>(C46-C45)/7</f>
        <v>10.285714285714286</v>
      </c>
    </row>
    <row r="48" spans="1:3" ht="12.75">
      <c r="A48" t="s">
        <v>84</v>
      </c>
      <c r="B48" s="3">
        <f>$D$44*B47</f>
        <v>816.0000000000001</v>
      </c>
      <c r="C48" s="3">
        <f>$D$44*C47</f>
        <v>576.0000000000001</v>
      </c>
    </row>
  </sheetData>
  <printOptions gridLines="1"/>
  <pageMargins left="0.75" right="0.75" top="1" bottom="1" header="0.5" footer="0.5"/>
  <pageSetup fitToHeight="0" fitToWidth="1" horizontalDpi="600" verticalDpi="600" orientation="landscape" scale="61" r:id="rId1"/>
  <headerFooter alignWithMargins="0">
    <oddHeader>&amp;LThrivent Financial
SDLC Analysis and Design&amp;R&amp;A</oddHeader>
    <oddFooter>&amp;L&amp;D&amp;RPage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31" customWidth="1"/>
  </cols>
  <sheetData>
    <row r="1" spans="1:3" s="4" customFormat="1" ht="12.75">
      <c r="A1" s="30" t="s">
        <v>88</v>
      </c>
      <c r="B1" s="4" t="s">
        <v>89</v>
      </c>
      <c r="C1" s="4" t="s">
        <v>90</v>
      </c>
    </row>
    <row r="2" spans="1:3" ht="12.75">
      <c r="A2" s="31">
        <v>38270</v>
      </c>
      <c r="B2" t="s">
        <v>18</v>
      </c>
      <c r="C2" t="s">
        <v>27</v>
      </c>
    </row>
    <row r="3" spans="1:3" ht="12.75">
      <c r="A3" s="31">
        <v>38270</v>
      </c>
      <c r="B3" t="s">
        <v>18</v>
      </c>
      <c r="C3" t="s">
        <v>28</v>
      </c>
    </row>
    <row r="4" spans="1:3" ht="12.75">
      <c r="A4" s="31">
        <v>38270</v>
      </c>
      <c r="B4" t="s">
        <v>18</v>
      </c>
      <c r="C4" t="s">
        <v>29</v>
      </c>
    </row>
    <row r="5" spans="1:3" ht="12.75">
      <c r="A5" s="31">
        <v>38284</v>
      </c>
      <c r="B5" t="s">
        <v>18</v>
      </c>
      <c r="C5" t="s">
        <v>85</v>
      </c>
    </row>
    <row r="6" spans="1:3" ht="12.75">
      <c r="A6" s="31">
        <v>38284</v>
      </c>
      <c r="B6" t="s">
        <v>18</v>
      </c>
      <c r="C6" t="s">
        <v>86</v>
      </c>
    </row>
    <row r="7" spans="1:3" ht="12.75">
      <c r="A7" s="31">
        <v>38284</v>
      </c>
      <c r="B7" t="s">
        <v>18</v>
      </c>
      <c r="C7" t="s">
        <v>87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Armstrong</dc:creator>
  <cp:keywords/>
  <dc:description/>
  <cp:lastModifiedBy>Chris Armstrong</cp:lastModifiedBy>
  <cp:lastPrinted>2005-03-21T15:20:20Z</cp:lastPrinted>
  <dcterms:created xsi:type="dcterms:W3CDTF">2004-04-24T18:16:24Z</dcterms:created>
  <dcterms:modified xsi:type="dcterms:W3CDTF">2006-06-19T00:12:26Z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